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8 (п.1-3, 5) факт ФХД\"/>
    </mc:Choice>
  </mc:AlternateContent>
  <xr:revisionPtr revIDLastSave="0" documentId="13_ncr:1_{943E3205-7823-4056-A4D0-D7A76412881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21" sheetId="4" r:id="rId1"/>
    <sheet name="Лист1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Лист1!$C$3:$E$47</definedName>
    <definedName name="buhg_flag">[1]Титульный!$F$36</definedName>
    <definedName name="dateBuhg">[1]Титульный!$F$37</definedName>
    <definedName name="List01_flag_index_1">#REF!</definedName>
    <definedName name="List01_flag_index_2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4" l="1"/>
  <c r="D39" i="4" l="1"/>
  <c r="D6" i="4" l="1"/>
  <c r="D41" i="4" l="1"/>
  <c r="D40" i="4"/>
  <c r="D29" i="4"/>
  <c r="D26" i="4"/>
  <c r="D20" i="4"/>
  <c r="D35" i="4" l="1"/>
  <c r="D5" i="4" l="1"/>
  <c r="D4" i="4" s="1"/>
  <c r="D37" i="4" l="1"/>
  <c r="D19" i="4" l="1"/>
  <c r="D27" i="4" l="1"/>
  <c r="D44" i="4" l="1"/>
  <c r="D43" i="4" l="1"/>
  <c r="D7" i="4" l="1"/>
  <c r="D31" i="4" l="1"/>
  <c r="E31" i="4" s="1"/>
  <c r="D25" i="4"/>
  <c r="D24" i="4" l="1"/>
  <c r="D23" i="4"/>
  <c r="D22" i="4"/>
  <c r="D21" i="4"/>
  <c r="D16" i="4"/>
  <c r="D13" i="4"/>
  <c r="D10" i="4"/>
  <c r="D36" i="4" l="1"/>
  <c r="D18" i="4"/>
  <c r="D17" i="4"/>
  <c r="D14" i="4"/>
  <c r="D12" i="4"/>
  <c r="F4" i="4"/>
  <c r="D15" i="4" l="1"/>
  <c r="D9" i="4"/>
  <c r="D28" i="4" s="1"/>
  <c r="G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Анна</author>
  </authors>
  <commentList>
    <comment ref="D31" authorId="0" shapeId="0" xr:uid="{82965039-D6A1-46BA-86EA-56C0878F0D13}">
      <text>
        <r>
          <rPr>
            <b/>
            <sz val="9"/>
            <color indexed="81"/>
            <rFont val="Tahoma"/>
            <family val="2"/>
            <charset val="204"/>
          </rPr>
          <t>Анна:</t>
        </r>
        <r>
          <rPr>
            <sz val="9"/>
            <color indexed="81"/>
            <rFont val="Tahoma"/>
            <family val="2"/>
            <charset val="204"/>
          </rPr>
          <t xml:space="preserve">
с учетом Техприсоединения</t>
        </r>
      </text>
    </comment>
  </commentList>
</comments>
</file>

<file path=xl/sharedStrings.xml><?xml version="1.0" encoding="utf-8"?>
<sst xmlns="http://schemas.openxmlformats.org/spreadsheetml/2006/main" count="113" uniqueCount="70">
  <si>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</si>
  <si>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</si>
  <si>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</si>
  <si>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</si>
  <si>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</si>
  <si>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</si>
  <si>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</si>
  <si>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</si>
  <si>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</si>
  <si>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</si>
  <si>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</si>
  <si>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</si>
  <si>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</si>
  <si>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</si>
  <si>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</si>
  <si>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</si>
  <si>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</si>
  <si>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</si>
  <si>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</si>
  <si>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</si>
  <si>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</si>
  <si>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</si>
  <si>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</si>
  <si>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</si>
  <si>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</si>
  <si>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</si>
  <si>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</si>
  <si>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</si>
  <si>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</si>
  <si>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деятельности:</t>
  </si>
  <si>
    <t>газ</t>
  </si>
  <si>
    <t>дизельное топливо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</si>
  <si>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</si>
  <si>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объем (тн.</t>
    </r>
    <r>
      <rPr>
        <sz val="11"/>
        <color theme="1"/>
        <rFont val="Calibri"/>
        <family val="2"/>
        <charset val="204"/>
      </rPr>
      <t>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</si>
  <si>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</si>
  <si>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(тыс. руб/тн.)</t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</si>
  <si>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</si>
  <si>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</si>
  <si>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</si>
  <si>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</si>
  <si>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</si>
  <si>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на сайте гткиров.рф</t>
  </si>
  <si>
    <t>218,973, в т.ч.:
БМК 1/1 – 0,86 
БМК 1/2 – 4,13 
БМК 1/3 – 11 
БМК 1/4 – 22,21 
БМК 1/5 – 0,499 
БМК 1/6 – 0,24 
БМК 1/7 – 1,020 
БМК 1/8 – 1,89 
БМК 1/9 – 1,89 
БМК 1/10 – 7,22 
БМК 1/11 – 12,07 
БМК 2/1 – 22,21 
БМК 3/1 – 15,477 
БМК 4/1 – 41,273 
БМК 5/1 – 12,038 
БМК 5/2 – 2,71 
БМК 5/3 – 3,89 
БМК 5/4 – 0,6 
БМК 5/5 – 0,43
БМК 5/6 - 1,082 
БМК 6/1 - 28,117
БМК 6/2 - 28,117</t>
  </si>
  <si>
    <t>БМК 1/1</t>
  </si>
  <si>
    <t>БМК 1/2</t>
  </si>
  <si>
    <t>БМК 1/3</t>
  </si>
  <si>
    <t>БМК 1/4</t>
  </si>
  <si>
    <t>БМК 1/5</t>
  </si>
  <si>
    <t>БМК 1/6</t>
  </si>
  <si>
    <t>БМК 1/7</t>
  </si>
  <si>
    <t>БМК 1/8</t>
  </si>
  <si>
    <t>БМК 1/9</t>
  </si>
  <si>
    <t>БМК 1/10</t>
  </si>
  <si>
    <t>БМК 1/11</t>
  </si>
  <si>
    <t>БМК 2/1</t>
  </si>
  <si>
    <t>БМК 3/1</t>
  </si>
  <si>
    <t>БМК 4/1</t>
  </si>
  <si>
    <t>БМК 5/1</t>
  </si>
  <si>
    <t>БМК 5/2</t>
  </si>
  <si>
    <t>БМК 5/3</t>
  </si>
  <si>
    <t>БМК 5/4</t>
  </si>
  <si>
    <t>БМК 5/5</t>
  </si>
  <si>
    <t>БМК 6/1</t>
  </si>
  <si>
    <t>БМК 6/2</t>
  </si>
  <si>
    <t>БМК 5/6</t>
  </si>
  <si>
    <t>-</t>
  </si>
  <si>
    <t>план</t>
  </si>
  <si>
    <t>факт</t>
  </si>
  <si>
    <t>Подключение (техприсоединение) к системе теплоснабжения</t>
  </si>
  <si>
    <t>БМК 1/1 - 145,79;
БМК 1/2 - 135,86;  
БМК 1/3 - 155,25;
БМК 1/4 - 135,47;
БМК 1/5 - 154,42;
БМК 1/6 - 204,64;
БМК 1/7 -169,82;
БМК 1/8 - 175,12;
БМК 1/9 - 169,38;
БМК 1/10 - 153,79;
БМК 1/11 - 143,75;
БМК 2/1 - 162,42;
БМК 3/1 - 160,52;
БМК 4/1 - 151,89;
БМК 5/1 - 160,08;
БМК 5/2 - 155,65;
БМК 5/3 - 143,96;
БМК 5/4 - 170,53;
БМК 5/5 - 150,53;
БМК 5/6 - 141,780;
БМК 6/1 - 171,21;
БМК 6/2 - 153,39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</si>
</sst>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7" fillId="0" borderId="3" applyBorder="0">
      <alignment horizontal="center" vertical="center" wrapText="1"/>
    </xf>
    <xf numFmtId="49" fontId="6" fillId="0" borderId="0" applyBorder="0">
      <alignment vertical="top"/>
    </xf>
    <xf numFmtId="49" fontId="8" fillId="3" borderId="0" applyBorder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5" fillId="0" borderId="1" xfId="1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4" fontId="12" fillId="0" borderId="4" xfId="7" applyNumberFormat="1" applyFont="1" applyBorder="1" applyAlignment="1">
      <alignment horizontal="center" vertical="center" wrapText="1"/>
    </xf>
    <xf numFmtId="4" fontId="12" fillId="0" borderId="1" xfId="7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5" xfId="7" applyNumberFormat="1" applyFont="1" applyBorder="1" applyAlignment="1">
      <alignment horizontal="center" vertical="center" wrapText="1"/>
    </xf>
    <xf numFmtId="49" fontId="12" fillId="0" borderId="4" xfId="7" applyNumberFormat="1" applyFont="1" applyBorder="1" applyAlignment="1">
      <alignment horizontal="center" vertical="center" wrapText="1"/>
    </xf>
    <xf numFmtId="0" fontId="12" fillId="0" borderId="4" xfId="7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0" fontId="4" fillId="2" borderId="1" xfId="0" applyNumberFormat="1" applyFont="1" applyFill="1" applyBorder="1" applyAlignment="1">
      <alignment horizontal="center" vertical="center" wrapText="1"/>
    </xf>
  </cellXfs>
  <cellStyles count="8">
    <cellStyle name="Гиперссылка" xfId="1" builtinId="8"/>
    <cellStyle name="Гиперссылка 2" xfId="5" xr:uid="{335FAD27-BA3B-4F6D-A893-B27C207F1FEC}"/>
    <cellStyle name="ЗаголовокСтолбца" xfId="2" xr:uid="{839DF486-2754-4A69-A3C5-52542B11C2A2}"/>
    <cellStyle name="Обычный" xfId="0" builtinId="0"/>
    <cellStyle name="Обычный 2" xfId="6" xr:uid="{0F620EDD-9AEF-453B-9673-7D8C9F4ED694}"/>
    <cellStyle name="Обычный 21 6 2" xfId="7" xr:uid="{8F0DA319-DC62-43ED-9D57-350952581A84}"/>
    <cellStyle name="Обычный 3" xfId="3" xr:uid="{2C98ECE3-4E54-4F82-A03E-922F466B360B}"/>
    <cellStyle name="Обычный 4" xfId="4" xr:uid="{A8D40F1C-5EC0-41F4-BCCF-FD5C7F2703EC}"/>
  </cellStyles>
  <dxfs count="3"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9\FAS.JKH.OPEN.INFO.BALANCE_&#1044;&#1086;%2030.04\FAS.JKH.OPEN.INFO.BALANCE.WARM(v1.0.3)%20&#8212;%20&#1082;&#1086;&#1087;&#1080;&#110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4;&#1090;&#1095;&#1077;&#1090;&#1099;%20&#1074;%20&#1043;&#1055;&#1058;&#1069;/&#1058;-1/2021/&#1058;-1%202021_&#1043;&#1055;&#1058;&#1069;%20&#1050;&#1080;&#1088;&#1086;&#1074;_&#1053;&#1099;&#1090;&#1074;&#1072;%20&#1089;&#1077;&#109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8\FAS.JKH.OPEN.INFO.BALANCE_&#1044;&#1086;%2030.04\&#1057;&#1074;&#1086;&#1076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9\FAS.JKH.OPEN.INFO.BALANCE_&#1044;&#1086;%2030.04\&#1057;&#1042;&#1054;&#1044;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2023/&#1088;&#1072;&#1073;&#1086;&#1095;&#1072;&#1103;/&#1058;&#1086;&#1074;&#1072;&#1088;&#1085;&#1072;&#1103;%20&#1074;&#1099;&#1088;&#1091;&#1095;&#1082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5;&#1086;&#1082;&#1072;&#1079;&#1072;&#1090;&#1077;&#1083;&#1080;/2021/&#1060;-7.1%20-%2000-&#1075;&#1086;&#1076;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F36" t="str">
            <v>да</v>
          </cell>
        </row>
        <row r="37">
          <cell r="F37" t="str">
            <v>31.03.2020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проверка_бюджет"/>
      <sheetName val="проверка2"/>
      <sheetName val="проверка_бюджет_ожид"/>
      <sheetName val="проверка_бюджет_факт"/>
      <sheetName val="Лист1"/>
      <sheetName val="Проверка_Киров_утвер"/>
      <sheetName val="Проверка_Вахр_утвер"/>
      <sheetName val="Проверка мурыг утв"/>
      <sheetName val="Проверка_Кумены_утв"/>
    </sheetNames>
    <sheetDataSet>
      <sheetData sheetId="0">
        <row r="11">
          <cell r="DS11">
            <v>516555.00181888003</v>
          </cell>
        </row>
        <row r="52">
          <cell r="DS52">
            <v>458057.07000000007</v>
          </cell>
        </row>
        <row r="68">
          <cell r="DS68">
            <v>880585.983825</v>
          </cell>
        </row>
        <row r="75">
          <cell r="DS75">
            <v>836123.49518168392</v>
          </cell>
        </row>
        <row r="77">
          <cell r="DS77">
            <v>366509.76896999998</v>
          </cell>
        </row>
        <row r="95">
          <cell r="DS95">
            <v>52.662040000000005</v>
          </cell>
        </row>
        <row r="179">
          <cell r="DS179">
            <v>71706.104770000005</v>
          </cell>
        </row>
        <row r="191">
          <cell r="DS191">
            <v>23.423437886373335</v>
          </cell>
        </row>
        <row r="200">
          <cell r="DS200">
            <v>7236.071510017242</v>
          </cell>
        </row>
        <row r="203">
          <cell r="DS203">
            <v>0.37363848248569159</v>
          </cell>
        </row>
        <row r="219">
          <cell r="DS219">
            <v>43941.466250000005</v>
          </cell>
        </row>
        <row r="220">
          <cell r="DS220">
            <v>113.24166666666667</v>
          </cell>
        </row>
        <row r="222">
          <cell r="DS222">
            <v>29889.538140000001</v>
          </cell>
        </row>
        <row r="223">
          <cell r="DS223">
            <v>46.233333333333348</v>
          </cell>
        </row>
        <row r="226">
          <cell r="DS226">
            <v>13268.05816</v>
          </cell>
        </row>
        <row r="227">
          <cell r="DS227">
            <v>8701.7261299999991</v>
          </cell>
        </row>
        <row r="231">
          <cell r="DS231">
            <v>143070.79880166665</v>
          </cell>
        </row>
        <row r="235">
          <cell r="DS235">
            <v>40103.022779999999</v>
          </cell>
        </row>
        <row r="327">
          <cell r="DS327">
            <v>836123.49518168392</v>
          </cell>
        </row>
        <row r="339">
          <cell r="DS339">
            <v>19561.785769999999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M8">
            <v>241072.93357099994</v>
          </cell>
        </row>
        <row r="12">
          <cell r="M12">
            <v>32.657009047619049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9"/>
      <sheetName val="к-2 за 2019г"/>
      <sheetName val="гвс"/>
    </sheetNames>
    <sheetDataSet>
      <sheetData sheetId="0">
        <row r="29">
          <cell r="G29">
            <v>239086.2518856333</v>
          </cell>
        </row>
        <row r="47">
          <cell r="P47">
            <v>51189.507797776176</v>
          </cell>
        </row>
        <row r="48">
          <cell r="P48">
            <v>9292.6980000000021</v>
          </cell>
        </row>
        <row r="93">
          <cell r="P93">
            <v>0</v>
          </cell>
        </row>
      </sheetData>
      <sheetData sheetId="1"/>
      <sheetData sheetId="2">
        <row r="3">
          <cell r="D3">
            <v>37709.213974999999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ая выручка"/>
    </sheetNames>
    <sheetDataSet>
      <sheetData sheetId="0">
        <row r="21">
          <cell r="C21">
            <v>880585.98382499989</v>
          </cell>
        </row>
        <row r="23">
          <cell r="C23">
            <v>11224.209875</v>
          </cell>
        </row>
        <row r="41">
          <cell r="C41">
            <v>2503.3501899999997</v>
          </cell>
        </row>
        <row r="51">
          <cell r="C51">
            <v>17020.396510000002</v>
          </cell>
        </row>
        <row r="52">
          <cell r="C52">
            <v>30438.244179999954</v>
          </cell>
        </row>
        <row r="53">
          <cell r="C53">
            <v>15882.908459999999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_инф"/>
      <sheetName val="7.1-год21"/>
      <sheetName val="Лист1"/>
    </sheetNames>
    <sheetDataSet>
      <sheetData sheetId="0" refreshError="1"/>
      <sheetData sheetId="1">
        <row r="12">
          <cell r="DG12">
            <v>46.612577300000005</v>
          </cell>
        </row>
        <row r="22">
          <cell r="AV22">
            <v>50.733800000000002</v>
          </cell>
        </row>
        <row r="24">
          <cell r="AV24">
            <v>20.247</v>
          </cell>
        </row>
        <row r="26">
          <cell r="AV26">
            <v>10.790728025682959</v>
          </cell>
        </row>
        <row r="28">
          <cell r="AV28">
            <v>24.123803919950678</v>
          </cell>
        </row>
        <row r="30">
          <cell r="AV30">
            <v>14.701000000000001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DC1E-4A17-45D3-A2DC-D11E71EFB453}">
  <sheetPr>
    <pageSetUpPr fitToPage="1"/>
  </sheetPr>
  <dimension ref="A3:I44"/>
  <sheetViews>
    <sheetView tabSelected="1" zoomScale="85" zoomScaleNormal="85" workbookViewId="0">
      <selection activeCell="I7" sqref="I7"/>
    </sheetView>
  </sheetViews>
  <sheetFormatPr defaultRowHeight="14.4" x14ac:dyDescent="0.3"/>
  <cols>
    <col min="3" max="3" width="62" customWidth="1"/>
    <col min="4" max="4" width="20.109375" style="10" customWidth="1"/>
    <col min="5" max="5" width="15" bestFit="1" customWidth="1"/>
    <col min="6" max="6" width="10.33203125" hidden="1" customWidth="1"/>
    <col min="7" max="7" width="0" hidden="1" customWidth="1"/>
    <col min="9" max="9" width="10.33203125" bestFit="1" customWidth="1"/>
    <col min="13" max="13" width="13.88671875" bestFit="1" customWidth="1"/>
    <col min="16" max="16" width="12.33203125" bestFit="1" customWidth="1"/>
  </cols>
  <sheetData>
    <row r="3" spans="1:9" ht="59.25" customHeight="1" x14ac:dyDescent="0.3">
      <c r="A3" s="1"/>
      <c r="B3" s="1"/>
      <c r="C3" s="19" t="s">
        <v>28</v>
      </c>
      <c r="D3" s="19"/>
      <c r="E3" s="1"/>
      <c r="F3" s="1"/>
      <c r="G3" s="1"/>
      <c r="H3" s="1"/>
      <c r="I3" s="1"/>
    </row>
    <row r="4" spans="1:9" ht="42" customHeight="1" x14ac:dyDescent="0.3">
      <c r="C4" s="2" t="s">
        <v>29</v>
      </c>
      <c r="D4" s="13">
        <f>D5+D6</f>
        <v>891810.19369999995</v>
      </c>
      <c r="F4" s="12">
        <f>'[3]свод по форме 8'!$N$3+'[3]свод по форме 8'!$D$61+'[3]свод по форме 8'!$F$61</f>
        <v>607576.71060259605</v>
      </c>
      <c r="G4" s="12">
        <f>F4-D4</f>
        <v>-284233.48309740389</v>
      </c>
    </row>
    <row r="5" spans="1:9" ht="24" customHeight="1" x14ac:dyDescent="0.3">
      <c r="C5" s="5" t="s">
        <v>38</v>
      </c>
      <c r="D5" s="13">
        <f>'[6]Товарная выручка'!$C$21</f>
        <v>880585.98382499989</v>
      </c>
    </row>
    <row r="6" spans="1:9" ht="24" customHeight="1" x14ac:dyDescent="0.3">
      <c r="C6" s="5" t="s">
        <v>68</v>
      </c>
      <c r="D6" s="13">
        <f>'[6]Товарная выручка'!$C$23</f>
        <v>11224.209875</v>
      </c>
    </row>
    <row r="7" spans="1:9" ht="48.75" customHeight="1" x14ac:dyDescent="0.3">
      <c r="C7" s="2" t="s">
        <v>0</v>
      </c>
      <c r="D7" s="13">
        <f>[2]Лист2!$DS$327</f>
        <v>836123.49518168392</v>
      </c>
      <c r="E7" s="12"/>
      <c r="F7" s="12"/>
      <c r="G7" s="12"/>
      <c r="H7" s="12"/>
    </row>
    <row r="8" spans="1:9" ht="42" customHeight="1" x14ac:dyDescent="0.3">
      <c r="C8" s="2" t="s">
        <v>1</v>
      </c>
      <c r="D8" s="9">
        <v>0</v>
      </c>
      <c r="F8" s="12"/>
    </row>
    <row r="9" spans="1:9" ht="59.25" customHeight="1" x14ac:dyDescent="0.3">
      <c r="C9" s="3" t="s">
        <v>2</v>
      </c>
      <c r="D9" s="13">
        <f>D10+D13</f>
        <v>366562.43101</v>
      </c>
      <c r="F9" s="12"/>
      <c r="G9" s="12"/>
    </row>
    <row r="10" spans="1:9" ht="33" customHeight="1" x14ac:dyDescent="0.3">
      <c r="C10" s="6" t="s">
        <v>30</v>
      </c>
      <c r="D10" s="13">
        <f>[2]Лист2!$DS$77</f>
        <v>366509.76896999998</v>
      </c>
      <c r="F10" s="12"/>
      <c r="G10" s="12"/>
    </row>
    <row r="11" spans="1:9" ht="33" hidden="1" customHeight="1" x14ac:dyDescent="0.3">
      <c r="C11" s="4" t="s">
        <v>32</v>
      </c>
      <c r="D11" s="13">
        <v>46635.400000000009</v>
      </c>
      <c r="F11" s="12"/>
    </row>
    <row r="12" spans="1:9" ht="33" hidden="1" customHeight="1" x14ac:dyDescent="0.3">
      <c r="C12" s="4" t="s">
        <v>34</v>
      </c>
      <c r="D12" s="13">
        <f>D10/D11</f>
        <v>7.8590463246803912</v>
      </c>
      <c r="F12" s="12"/>
    </row>
    <row r="13" spans="1:9" ht="33" customHeight="1" x14ac:dyDescent="0.3">
      <c r="C13" s="6" t="s">
        <v>31</v>
      </c>
      <c r="D13" s="13">
        <f>[2]Лист2!$DS$95</f>
        <v>52.662040000000005</v>
      </c>
      <c r="F13" s="12"/>
    </row>
    <row r="14" spans="1:9" ht="33" hidden="1" customHeight="1" x14ac:dyDescent="0.3">
      <c r="C14" s="4" t="s">
        <v>33</v>
      </c>
      <c r="D14" s="13">
        <f>[4]Лист1!$M$12</f>
        <v>32.657009047619049</v>
      </c>
      <c r="F14" s="12"/>
    </row>
    <row r="15" spans="1:9" ht="33" hidden="1" customHeight="1" x14ac:dyDescent="0.3">
      <c r="C15" s="4" t="s">
        <v>35</v>
      </c>
      <c r="D15" s="13">
        <f>D13/D14</f>
        <v>1.6125800107171626</v>
      </c>
      <c r="F15" s="12"/>
    </row>
    <row r="16" spans="1:9" ht="59.25" customHeight="1" x14ac:dyDescent="0.3">
      <c r="C16" s="3" t="s">
        <v>3</v>
      </c>
      <c r="D16" s="13">
        <f>[2]Лист2!$DS$179</f>
        <v>71706.104770000005</v>
      </c>
      <c r="F16" s="12"/>
    </row>
    <row r="17" spans="3:6" ht="29.25" hidden="1" customHeight="1" x14ac:dyDescent="0.3">
      <c r="C17" s="4" t="s">
        <v>36</v>
      </c>
      <c r="D17" s="13">
        <f>'[5]свод 2019'!$P$48</f>
        <v>9292.6980000000021</v>
      </c>
      <c r="F17" s="12"/>
    </row>
    <row r="18" spans="3:6" ht="29.25" hidden="1" customHeight="1" x14ac:dyDescent="0.3">
      <c r="C18" s="4" t="s">
        <v>37</v>
      </c>
      <c r="D18" s="13">
        <f>'[5]свод 2019'!$P$47</f>
        <v>51189.507797776176</v>
      </c>
      <c r="F18" s="12"/>
    </row>
    <row r="19" spans="3:6" ht="44.25" customHeight="1" x14ac:dyDescent="0.3">
      <c r="C19" s="3" t="s">
        <v>4</v>
      </c>
      <c r="D19" s="29">
        <f>[2]Лист2!$DS$200</f>
        <v>7236.071510017242</v>
      </c>
      <c r="F19" s="12"/>
    </row>
    <row r="20" spans="3:6" ht="44.25" customHeight="1" x14ac:dyDescent="0.3">
      <c r="C20" s="3" t="s">
        <v>5</v>
      </c>
      <c r="D20" s="29">
        <f>'[6]Товарная выручка'!$C$41</f>
        <v>2503.3501899999997</v>
      </c>
      <c r="F20" s="12"/>
    </row>
    <row r="21" spans="3:6" ht="44.25" customHeight="1" x14ac:dyDescent="0.3">
      <c r="C21" s="3" t="s">
        <v>6</v>
      </c>
      <c r="D21" s="13">
        <f>[2]Лист2!$DS$219+[2]Лист2!$DS$226</f>
        <v>57209.524410000005</v>
      </c>
      <c r="F21" s="12"/>
    </row>
    <row r="22" spans="3:6" ht="44.25" customHeight="1" x14ac:dyDescent="0.3">
      <c r="C22" s="3" t="s">
        <v>7</v>
      </c>
      <c r="D22" s="13">
        <f>[2]Лист2!$DS$222+[2]Лист2!$DS$227</f>
        <v>38591.26427</v>
      </c>
      <c r="F22" s="12"/>
    </row>
    <row r="23" spans="3:6" ht="44.25" customHeight="1" x14ac:dyDescent="0.3">
      <c r="C23" s="3" t="s">
        <v>8</v>
      </c>
      <c r="D23" s="13">
        <f>[2]Лист2!$DS$235</f>
        <v>40103.022779999999</v>
      </c>
      <c r="F23" s="12"/>
    </row>
    <row r="24" spans="3:6" ht="44.25" customHeight="1" x14ac:dyDescent="0.3">
      <c r="C24" s="3" t="s">
        <v>9</v>
      </c>
      <c r="D24" s="13">
        <f>[2]Лист2!$DS$231</f>
        <v>143070.79880166665</v>
      </c>
      <c r="F24" s="12"/>
    </row>
    <row r="25" spans="3:6" ht="44.25" customHeight="1" x14ac:dyDescent="0.3">
      <c r="C25" s="3" t="s">
        <v>10</v>
      </c>
      <c r="D25" s="24">
        <f>'[6]Товарная выручка'!$C$52</f>
        <v>30438.244179999954</v>
      </c>
      <c r="F25" s="12"/>
    </row>
    <row r="26" spans="3:6" ht="44.25" customHeight="1" x14ac:dyDescent="0.3">
      <c r="C26" s="3" t="s">
        <v>11</v>
      </c>
      <c r="D26" s="24">
        <f>'[6]Товарная выручка'!$C$53</f>
        <v>15882.908459999999</v>
      </c>
      <c r="F26" s="12"/>
    </row>
    <row r="27" spans="3:6" ht="75.75" customHeight="1" x14ac:dyDescent="0.3">
      <c r="C27" s="7" t="s">
        <v>39</v>
      </c>
      <c r="D27" s="29">
        <f>'[6]Товарная выручка'!$C$51</f>
        <v>17020.396510000002</v>
      </c>
      <c r="F27" s="12"/>
    </row>
    <row r="28" spans="3:6" ht="43.2" x14ac:dyDescent="0.3">
      <c r="C28" s="7" t="s">
        <v>12</v>
      </c>
      <c r="D28" s="29">
        <f>D7-D8-D9-D16-D19-D20-D21-D22-D23-D24-D25-D26-D27</f>
        <v>45799.378289999993</v>
      </c>
      <c r="E28" s="12"/>
      <c r="F28" s="12"/>
    </row>
    <row r="29" spans="3:6" ht="57.6" x14ac:dyDescent="0.3">
      <c r="C29" s="8" t="s">
        <v>40</v>
      </c>
      <c r="D29" s="29">
        <f>[2]Лист2!$DS$339</f>
        <v>19561.785769999999</v>
      </c>
      <c r="F29" s="12"/>
    </row>
    <row r="30" spans="3:6" ht="43.2" x14ac:dyDescent="0.3">
      <c r="C30" s="2" t="s">
        <v>13</v>
      </c>
      <c r="D30" s="29">
        <v>0</v>
      </c>
      <c r="F30" s="12"/>
    </row>
    <row r="31" spans="3:6" ht="28.8" x14ac:dyDescent="0.3">
      <c r="C31" s="3" t="s">
        <v>14</v>
      </c>
      <c r="D31" s="29">
        <f>D4-D7</f>
        <v>55686.698518316029</v>
      </c>
      <c r="E31" s="30">
        <f>[2]Лист2!$DS$68-[2]Лист2!$DS$75-D31</f>
        <v>-11224.209874999942</v>
      </c>
      <c r="F31" s="12"/>
    </row>
    <row r="32" spans="3:6" ht="57.6" x14ac:dyDescent="0.3">
      <c r="C32" s="3" t="s">
        <v>15</v>
      </c>
      <c r="D32" s="11" t="s">
        <v>41</v>
      </c>
      <c r="F32" s="12"/>
    </row>
    <row r="33" spans="3:6" ht="345.6" x14ac:dyDescent="0.3">
      <c r="C33" s="3" t="s">
        <v>16</v>
      </c>
      <c r="D33" s="28" t="s">
        <v>42</v>
      </c>
      <c r="F33" s="12"/>
    </row>
    <row r="34" spans="3:6" ht="28.8" x14ac:dyDescent="0.3">
      <c r="C34" s="3" t="s">
        <v>17</v>
      </c>
      <c r="D34" s="24">
        <f>'[7]7.1-год21'!$AV$22+'[7]7.1-год21'!$AV$24+'[7]7.1-год21'!$AV$26+'[7]7.1-год21'!$AV$28+'[7]7.1-год21'!$AV$30+50.67</f>
        <v>171.26633194563362</v>
      </c>
      <c r="E34" s="14"/>
    </row>
    <row r="35" spans="3:6" ht="43.2" x14ac:dyDescent="0.3">
      <c r="C35" s="3" t="s">
        <v>18</v>
      </c>
      <c r="D35" s="24">
        <f>[2]Лист2!$DS$11/1000</f>
        <v>516.55500181887999</v>
      </c>
      <c r="E35" s="14"/>
    </row>
    <row r="36" spans="3:6" ht="43.2" x14ac:dyDescent="0.3">
      <c r="C36" s="3" t="s">
        <v>19</v>
      </c>
      <c r="D36" s="28">
        <f>'[5]свод 2019'!$P$93</f>
        <v>0</v>
      </c>
      <c r="E36" s="15"/>
    </row>
    <row r="37" spans="3:6" ht="72" x14ac:dyDescent="0.3">
      <c r="C37" s="3" t="s">
        <v>20</v>
      </c>
      <c r="D37" s="27">
        <f>[2]Лист2!$DS$52/1000</f>
        <v>458.05707000000007</v>
      </c>
      <c r="E37" s="14"/>
    </row>
    <row r="38" spans="3:6" ht="43.2" x14ac:dyDescent="0.3">
      <c r="C38" s="3" t="s">
        <v>21</v>
      </c>
      <c r="D38" s="25">
        <v>0</v>
      </c>
      <c r="E38" s="14"/>
    </row>
    <row r="39" spans="3:6" ht="28.8" x14ac:dyDescent="0.3">
      <c r="C39" s="3" t="s">
        <v>22</v>
      </c>
      <c r="D39" s="25">
        <f>'[7]7.1-год21'!$DG$12</f>
        <v>46.612577300000005</v>
      </c>
      <c r="E39" s="14"/>
    </row>
    <row r="40" spans="3:6" ht="28.8" x14ac:dyDescent="0.3">
      <c r="C40" s="3" t="s">
        <v>23</v>
      </c>
      <c r="D40" s="26">
        <f>[2]Лист2!$DS$220</f>
        <v>113.24166666666667</v>
      </c>
      <c r="E40" s="12"/>
    </row>
    <row r="41" spans="3:6" ht="28.8" x14ac:dyDescent="0.3">
      <c r="C41" s="3" t="s">
        <v>24</v>
      </c>
      <c r="D41" s="26">
        <f>[2]Лист2!$DS$223</f>
        <v>46.233333333333348</v>
      </c>
      <c r="E41" s="12"/>
    </row>
    <row r="42" spans="3:6" ht="316.8" x14ac:dyDescent="0.3">
      <c r="C42" s="7" t="s">
        <v>25</v>
      </c>
      <c r="D42" s="31" t="s">
        <v>69</v>
      </c>
      <c r="E42" s="16"/>
    </row>
    <row r="43" spans="3:6" ht="57.6" x14ac:dyDescent="0.3">
      <c r="C43" s="3" t="s">
        <v>26</v>
      </c>
      <c r="D43" s="24">
        <f>[2]Лист2!$DS$191</f>
        <v>23.423437886373335</v>
      </c>
      <c r="E43" s="16"/>
    </row>
    <row r="44" spans="3:6" ht="57.6" x14ac:dyDescent="0.3">
      <c r="C44" s="3" t="s">
        <v>27</v>
      </c>
      <c r="D44" s="24">
        <f>[2]Лист2!$DS$203</f>
        <v>0.37363848248569159</v>
      </c>
      <c r="E44" s="16"/>
    </row>
  </sheetData>
  <mergeCells count="1">
    <mergeCell ref="C3:D3"/>
  </mergeCells>
  <hyperlinks>
    <hyperlink ref="C32" r:id="rId1" display="consultantplus://offline/ref=75FB42DE5B9449EA779BA0ED10797CF8FBAF0DED6DC9642D17A05F082F3C747A292858DFF2E1E4D6B663L" xr:uid="{F87292CD-75E3-4B5B-A8B9-35D56226C8B3}"/>
  </hyperlinks>
  <pageMargins left="0.70866141732283472" right="0.70866141732283472" top="0.74803149606299213" bottom="0.74803149606299213" header="0.31496062992125984" footer="0.31496062992125984"/>
  <pageSetup paperSize="9" scale="79" fitToHeight="3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E1299-D866-4DCB-8118-CB1E71DD5085}">
  <sheetPr filterMode="1"/>
  <dimension ref="C3:E47"/>
  <sheetViews>
    <sheetView zoomScale="85" zoomScaleNormal="85" workbookViewId="0">
      <selection activeCell="E17" sqref="E17"/>
    </sheetView>
  </sheetViews>
  <sheetFormatPr defaultRowHeight="14.4" x14ac:dyDescent="0.3"/>
  <cols>
    <col min="3" max="3" width="41.109375" customWidth="1"/>
    <col min="4" max="4" width="21.5546875" customWidth="1"/>
  </cols>
  <sheetData>
    <row r="3" spans="3:5" x14ac:dyDescent="0.3">
      <c r="C3">
        <v>1</v>
      </c>
      <c r="D3">
        <v>2</v>
      </c>
      <c r="E3">
        <v>3</v>
      </c>
    </row>
    <row r="4" spans="3:5" ht="15.6" hidden="1" x14ac:dyDescent="0.3">
      <c r="C4" s="22" t="s">
        <v>43</v>
      </c>
      <c r="D4" s="17">
        <v>155.45773757344443</v>
      </c>
      <c r="E4" t="s">
        <v>66</v>
      </c>
    </row>
    <row r="5" spans="3:5" ht="15.6" x14ac:dyDescent="0.3">
      <c r="C5" s="23"/>
      <c r="D5" s="18">
        <v>151.96362431846359</v>
      </c>
      <c r="E5" t="s">
        <v>67</v>
      </c>
    </row>
    <row r="6" spans="3:5" ht="15.6" hidden="1" x14ac:dyDescent="0.3">
      <c r="C6" s="20" t="s">
        <v>44</v>
      </c>
      <c r="D6" s="18">
        <v>153.89225899783457</v>
      </c>
      <c r="E6" t="s">
        <v>66</v>
      </c>
    </row>
    <row r="7" spans="3:5" ht="15.6" x14ac:dyDescent="0.3">
      <c r="C7" s="21"/>
      <c r="D7" s="18">
        <v>143.50406900024666</v>
      </c>
      <c r="E7" t="s">
        <v>67</v>
      </c>
    </row>
    <row r="8" spans="3:5" ht="15.6" hidden="1" x14ac:dyDescent="0.3">
      <c r="C8" s="20" t="s">
        <v>45</v>
      </c>
      <c r="D8" s="18">
        <v>154.42255102114279</v>
      </c>
      <c r="E8" t="s">
        <v>66</v>
      </c>
    </row>
    <row r="9" spans="3:5" ht="15.6" x14ac:dyDescent="0.3">
      <c r="C9" s="21"/>
      <c r="D9" s="18">
        <v>152.8496657741463</v>
      </c>
      <c r="E9" t="s">
        <v>67</v>
      </c>
    </row>
    <row r="10" spans="3:5" ht="15.6" hidden="1" x14ac:dyDescent="0.3">
      <c r="C10" s="20" t="s">
        <v>46</v>
      </c>
      <c r="D10" s="18">
        <v>155.71327586332745</v>
      </c>
      <c r="E10" t="s">
        <v>66</v>
      </c>
    </row>
    <row r="11" spans="3:5" ht="15.6" x14ac:dyDescent="0.3">
      <c r="C11" s="21"/>
      <c r="D11" s="18">
        <v>145.60904082191624</v>
      </c>
      <c r="E11" t="s">
        <v>67</v>
      </c>
    </row>
    <row r="12" spans="3:5" ht="15.6" hidden="1" x14ac:dyDescent="0.3">
      <c r="C12" s="20" t="s">
        <v>47</v>
      </c>
      <c r="D12" s="18">
        <v>155.81393498912163</v>
      </c>
      <c r="E12" t="s">
        <v>66</v>
      </c>
    </row>
    <row r="13" spans="3:5" ht="15.6" x14ac:dyDescent="0.3">
      <c r="C13" s="21"/>
      <c r="D13" s="18">
        <v>156.83337683925657</v>
      </c>
      <c r="E13" t="s">
        <v>67</v>
      </c>
    </row>
    <row r="14" spans="3:5" ht="15.6" hidden="1" x14ac:dyDescent="0.3">
      <c r="C14" s="20" t="s">
        <v>48</v>
      </c>
      <c r="D14" s="18">
        <v>157.43982940036696</v>
      </c>
      <c r="E14" t="s">
        <v>66</v>
      </c>
    </row>
    <row r="15" spans="3:5" ht="15.6" x14ac:dyDescent="0.3">
      <c r="C15" s="21"/>
      <c r="D15" s="18">
        <v>199.94249786743464</v>
      </c>
      <c r="E15" t="s">
        <v>67</v>
      </c>
    </row>
    <row r="16" spans="3:5" ht="15.6" hidden="1" x14ac:dyDescent="0.3">
      <c r="C16" s="20" t="s">
        <v>49</v>
      </c>
      <c r="D16" s="18">
        <v>151.1243433624399</v>
      </c>
      <c r="E16" t="s">
        <v>66</v>
      </c>
    </row>
    <row r="17" spans="3:5" ht="15.6" x14ac:dyDescent="0.3">
      <c r="C17" s="21"/>
      <c r="D17" s="18">
        <v>148.05973771668567</v>
      </c>
      <c r="E17" t="s">
        <v>67</v>
      </c>
    </row>
    <row r="18" spans="3:5" ht="15.6" hidden="1" x14ac:dyDescent="0.3">
      <c r="C18" s="20" t="s">
        <v>50</v>
      </c>
      <c r="D18" s="18">
        <v>154.88552014060284</v>
      </c>
      <c r="E18" t="s">
        <v>66</v>
      </c>
    </row>
    <row r="19" spans="3:5" ht="15.6" x14ac:dyDescent="0.3">
      <c r="C19" s="21"/>
      <c r="D19" s="18">
        <v>153.95859456319107</v>
      </c>
      <c r="E19" t="s">
        <v>67</v>
      </c>
    </row>
    <row r="20" spans="3:5" ht="15.6" hidden="1" x14ac:dyDescent="0.3">
      <c r="C20" s="20" t="s">
        <v>51</v>
      </c>
      <c r="D20" s="18">
        <v>155.92884469638017</v>
      </c>
      <c r="E20" t="s">
        <v>66</v>
      </c>
    </row>
    <row r="21" spans="3:5" ht="15.6" x14ac:dyDescent="0.3">
      <c r="C21" s="21"/>
      <c r="D21" s="18">
        <v>147.61975543600155</v>
      </c>
      <c r="E21" t="s">
        <v>67</v>
      </c>
    </row>
    <row r="22" spans="3:5" ht="15.6" hidden="1" x14ac:dyDescent="0.3">
      <c r="C22" s="20" t="s">
        <v>52</v>
      </c>
      <c r="D22" s="18">
        <v>151.65141116686647</v>
      </c>
      <c r="E22" t="s">
        <v>66</v>
      </c>
    </row>
    <row r="23" spans="3:5" ht="15.6" x14ac:dyDescent="0.3">
      <c r="C23" s="21"/>
      <c r="D23" s="18">
        <v>146.21005843533601</v>
      </c>
      <c r="E23" t="s">
        <v>67</v>
      </c>
    </row>
    <row r="24" spans="3:5" ht="15.6" hidden="1" x14ac:dyDescent="0.3">
      <c r="C24" s="20" t="s">
        <v>53</v>
      </c>
      <c r="D24" s="18">
        <v>156.47072350534006</v>
      </c>
      <c r="E24" t="s">
        <v>66</v>
      </c>
    </row>
    <row r="25" spans="3:5" ht="15.6" x14ac:dyDescent="0.3">
      <c r="C25" s="21"/>
      <c r="D25" s="18">
        <v>153.856020830744</v>
      </c>
      <c r="E25" t="s">
        <v>67</v>
      </c>
    </row>
    <row r="26" spans="3:5" ht="15.6" hidden="1" x14ac:dyDescent="0.3">
      <c r="C26" s="20" t="s">
        <v>54</v>
      </c>
      <c r="D26" s="18">
        <v>156.18750173324824</v>
      </c>
      <c r="E26" t="s">
        <v>66</v>
      </c>
    </row>
    <row r="27" spans="3:5" ht="15.6" x14ac:dyDescent="0.3">
      <c r="C27" s="21"/>
      <c r="D27" s="18">
        <v>157.66942167622051</v>
      </c>
      <c r="E27" t="s">
        <v>67</v>
      </c>
    </row>
    <row r="28" spans="3:5" ht="15.6" hidden="1" x14ac:dyDescent="0.3">
      <c r="C28" s="20" t="s">
        <v>55</v>
      </c>
      <c r="D28" s="18">
        <v>158.53988879440348</v>
      </c>
      <c r="E28" t="s">
        <v>66</v>
      </c>
    </row>
    <row r="29" spans="3:5" ht="15.6" x14ac:dyDescent="0.3">
      <c r="C29" s="21"/>
      <c r="D29" s="18">
        <v>158.68461326027668</v>
      </c>
      <c r="E29" t="s">
        <v>67</v>
      </c>
    </row>
    <row r="30" spans="3:5" ht="15.6" hidden="1" x14ac:dyDescent="0.3">
      <c r="C30" s="20" t="s">
        <v>56</v>
      </c>
      <c r="D30" s="18">
        <v>151.60750548093364</v>
      </c>
      <c r="E30" t="s">
        <v>66</v>
      </c>
    </row>
    <row r="31" spans="3:5" ht="15.6" x14ac:dyDescent="0.3">
      <c r="C31" s="21"/>
      <c r="D31" s="18">
        <v>149.4691220207597</v>
      </c>
      <c r="E31" t="s">
        <v>67</v>
      </c>
    </row>
    <row r="32" spans="3:5" ht="15.6" hidden="1" x14ac:dyDescent="0.3">
      <c r="C32" s="20" t="s">
        <v>57</v>
      </c>
      <c r="D32" s="18">
        <v>153.36577468355864</v>
      </c>
      <c r="E32" t="s">
        <v>66</v>
      </c>
    </row>
    <row r="33" spans="3:5" ht="15.6" x14ac:dyDescent="0.3">
      <c r="C33" s="21"/>
      <c r="D33" s="18">
        <v>154.24718930532441</v>
      </c>
      <c r="E33" t="s">
        <v>67</v>
      </c>
    </row>
    <row r="34" spans="3:5" ht="15.6" hidden="1" x14ac:dyDescent="0.3">
      <c r="C34" s="20" t="s">
        <v>58</v>
      </c>
      <c r="D34" s="18">
        <v>153.83959027324119</v>
      </c>
      <c r="E34" t="s">
        <v>66</v>
      </c>
    </row>
    <row r="35" spans="3:5" ht="15.6" x14ac:dyDescent="0.3">
      <c r="C35" s="21"/>
      <c r="D35" s="18">
        <v>146.91909346525688</v>
      </c>
      <c r="E35" t="s">
        <v>67</v>
      </c>
    </row>
    <row r="36" spans="3:5" ht="15.6" hidden="1" x14ac:dyDescent="0.3">
      <c r="C36" s="20" t="s">
        <v>59</v>
      </c>
      <c r="D36" s="18">
        <v>152.54719659081113</v>
      </c>
      <c r="E36" t="s">
        <v>66</v>
      </c>
    </row>
    <row r="37" spans="3:5" ht="15.6" x14ac:dyDescent="0.3">
      <c r="C37" s="21"/>
      <c r="D37" s="18">
        <v>146.09832150271748</v>
      </c>
      <c r="E37" t="s">
        <v>67</v>
      </c>
    </row>
    <row r="38" spans="3:5" ht="15.6" hidden="1" x14ac:dyDescent="0.3">
      <c r="C38" s="20" t="s">
        <v>60</v>
      </c>
      <c r="D38" s="18">
        <v>166.12166924916309</v>
      </c>
      <c r="E38" t="s">
        <v>66</v>
      </c>
    </row>
    <row r="39" spans="3:5" ht="15.6" x14ac:dyDescent="0.3">
      <c r="C39" s="21"/>
      <c r="D39" s="18">
        <v>178.61951378856941</v>
      </c>
      <c r="E39" t="s">
        <v>67</v>
      </c>
    </row>
    <row r="40" spans="3:5" ht="15.6" hidden="1" x14ac:dyDescent="0.3">
      <c r="C40" s="20" t="s">
        <v>61</v>
      </c>
      <c r="D40" s="18">
        <v>154.28667943206912</v>
      </c>
      <c r="E40" t="s">
        <v>66</v>
      </c>
    </row>
    <row r="41" spans="3:5" ht="15.6" x14ac:dyDescent="0.3">
      <c r="C41" s="21"/>
      <c r="D41" s="18">
        <v>157.71016244429413</v>
      </c>
      <c r="E41" t="s">
        <v>67</v>
      </c>
    </row>
    <row r="42" spans="3:5" ht="15.6" hidden="1" x14ac:dyDescent="0.3">
      <c r="C42" s="20" t="s">
        <v>62</v>
      </c>
      <c r="D42" s="18">
        <v>163.61740439523226</v>
      </c>
      <c r="E42" t="s">
        <v>66</v>
      </c>
    </row>
    <row r="43" spans="3:5" ht="15.6" x14ac:dyDescent="0.3">
      <c r="C43" s="21"/>
      <c r="D43" s="18">
        <v>167.03809840793758</v>
      </c>
      <c r="E43" t="s">
        <v>67</v>
      </c>
    </row>
    <row r="44" spans="3:5" ht="15.6" hidden="1" x14ac:dyDescent="0.3">
      <c r="C44" s="20" t="s">
        <v>63</v>
      </c>
      <c r="D44" s="18" t="s">
        <v>65</v>
      </c>
      <c r="E44" t="s">
        <v>66</v>
      </c>
    </row>
    <row r="45" spans="3:5" ht="15.6" x14ac:dyDescent="0.3">
      <c r="C45" s="21"/>
      <c r="D45" s="18">
        <v>151.88790313324361</v>
      </c>
      <c r="E45" t="s">
        <v>67</v>
      </c>
    </row>
    <row r="46" spans="3:5" ht="15.6" hidden="1" x14ac:dyDescent="0.3">
      <c r="C46" s="20" t="s">
        <v>64</v>
      </c>
      <c r="D46" s="18" t="s">
        <v>65</v>
      </c>
      <c r="E46" t="s">
        <v>66</v>
      </c>
    </row>
    <row r="47" spans="3:5" ht="15.6" x14ac:dyDescent="0.3">
      <c r="C47" s="21"/>
      <c r="D47" s="18">
        <v>158.90165446910069</v>
      </c>
      <c r="E47" t="s">
        <v>67</v>
      </c>
    </row>
  </sheetData>
  <autoFilter ref="C3:E47" xr:uid="{22B1A0A6-BAD1-4435-9A26-E136CA9AEA59}">
    <filterColumn colId="2">
      <filters>
        <filter val="факт"/>
      </filters>
    </filterColumn>
  </autoFilter>
  <mergeCells count="22">
    <mergeCell ref="C26:C2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40:C41"/>
    <mergeCell ref="C42:C43"/>
    <mergeCell ref="C44:C45"/>
    <mergeCell ref="C46:C47"/>
    <mergeCell ref="C28:C29"/>
    <mergeCell ref="C30:C31"/>
    <mergeCell ref="C32:C33"/>
    <mergeCell ref="C34:C35"/>
    <mergeCell ref="C36:C37"/>
    <mergeCell ref="C38:C39"/>
  </mergeCells>
  <conditionalFormatting sqref="C4:C47">
    <cfRule type="expression" dxfId="2" priority="2">
      <formula>IF($A4&gt;$I$4,IF(CELL("содержимое",C4)&lt;&gt;"",1,0),0)</formula>
    </cfRule>
  </conditionalFormatting>
  <conditionalFormatting sqref="C4:C47">
    <cfRule type="expression" dxfId="1" priority="3">
      <formula>$A4&gt;$I$4</formula>
    </cfRule>
  </conditionalFormatting>
  <conditionalFormatting sqref="D4:D47">
    <cfRule type="expression" dxfId="0" priority="1">
      <formula>$A4&gt;$I$4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2018-05-03T12:34:56Z</cp:lastPrinted>
  <dcterms:created xsi:type="dcterms:W3CDTF">2018-03-01T11:56:52Z</dcterms:created>
  <dcterms:modified xsi:type="dcterms:W3CDTF">2022-04-28T07:50:15Z</dcterms:modified>
</cp:coreProperties>
</file>